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9495" windowHeight="5100" activeTab="0"/>
  </bookViews>
  <sheets>
    <sheet name="Table 13.2" sheetId="1" r:id="rId1"/>
    <sheet name="Assumptions 13.2" sheetId="2" r:id="rId2"/>
  </sheets>
  <definedNames/>
  <calcPr fullCalcOnLoad="1"/>
</workbook>
</file>

<file path=xl/comments1.xml><?xml version="1.0" encoding="utf-8"?>
<comments xmlns="http://schemas.openxmlformats.org/spreadsheetml/2006/main">
  <authors>
    <author>Richard Smith</author>
  </authors>
  <commentList>
    <comment ref="B13" authorId="0">
      <text>
        <r>
          <rPr>
            <b/>
            <sz val="8"/>
            <rFont val="Tahoma"/>
            <family val="2"/>
          </rPr>
          <t>Venture is projected to need $700 thousand per year of external financing.</t>
        </r>
      </text>
    </comment>
    <comment ref="B15" authorId="0">
      <text>
        <r>
          <rPr>
            <b/>
            <sz val="8"/>
            <rFont val="Tahoma"/>
            <family val="2"/>
          </rPr>
          <t>Financing needed at each point, if capital is raised at times zero, two, and four, and the risk-free rate is 4% per year.</t>
        </r>
      </text>
    </comment>
    <comment ref="G31" authorId="0">
      <text>
        <r>
          <rPr>
            <b/>
            <sz val="8"/>
            <rFont val="Tahoma"/>
            <family val="2"/>
          </rPr>
          <t>Required ending share is required continuing value for the investor over projected continuing value.</t>
        </r>
      </text>
    </comment>
    <comment ref="F31" authorId="0">
      <text>
        <r>
          <rPr>
            <b/>
            <sz val="8"/>
            <rFont val="Tahoma"/>
            <family val="2"/>
          </rPr>
          <t>Required beginning share is required continuing value of the investor over projected continuing value less required continuing value of subsequent investments.</t>
        </r>
      </text>
    </comment>
  </commentList>
</comments>
</file>

<file path=xl/sharedStrings.xml><?xml version="1.0" encoding="utf-8"?>
<sst xmlns="http://schemas.openxmlformats.org/spreadsheetml/2006/main" count="41" uniqueCount="41">
  <si>
    <t>Year</t>
  </si>
  <si>
    <t>Earnings Before Interest and After Tax</t>
  </si>
  <si>
    <t>Equity Capital Raised</t>
  </si>
  <si>
    <t>Income Statement Information</t>
  </si>
  <si>
    <t>Cash Flow Information</t>
  </si>
  <si>
    <t>External Funds Required to Support Operations</t>
  </si>
  <si>
    <t>Uses of Cash</t>
  </si>
  <si>
    <t>Cash Invested in Marketable Securities</t>
  </si>
  <si>
    <t>Return on Invested Cash</t>
  </si>
  <si>
    <t>Ending Cash Balance</t>
  </si>
  <si>
    <t>Beginning Cash Balance</t>
  </si>
  <si>
    <t>Investor Hurdle Rate</t>
  </si>
  <si>
    <t>Continuing Value Earnings Multiplier</t>
  </si>
  <si>
    <t>Continuing Value of Venture</t>
  </si>
  <si>
    <t xml:space="preserve">     Third Stage</t>
  </si>
  <si>
    <t xml:space="preserve">     Second Stage</t>
  </si>
  <si>
    <t xml:space="preserve">     First Stage</t>
  </si>
  <si>
    <t>Ownership Required</t>
  </si>
  <si>
    <t>Value</t>
  </si>
  <si>
    <t>Required Beginning Share</t>
  </si>
  <si>
    <t>Required Ending Share</t>
  </si>
  <si>
    <t>Assumptions</t>
  </si>
  <si>
    <t>New venture needs $700, 000 of cash per year.</t>
  </si>
  <si>
    <t>Projected negative earning initially, then rapid growth.</t>
  </si>
  <si>
    <t>Earnings reach $2.5 million by year 5.</t>
  </si>
  <si>
    <t>No free cash flow during first 5 years.</t>
  </si>
  <si>
    <t>Typical earnings multiple of comparable firms is 15.</t>
  </si>
  <si>
    <t>Resulting projected continuing value is $37.5 million in year 5.</t>
  </si>
  <si>
    <t>Hurdle rates consistent with Venture Capital Method.</t>
  </si>
  <si>
    <t>Risk-free rate is 4% per year.</t>
  </si>
  <si>
    <t>Objective</t>
  </si>
  <si>
    <t>Determine the fraction of equity an outside investor would require</t>
  </si>
  <si>
    <t>if the investment is made in stages (compared to single-stage).</t>
  </si>
  <si>
    <t>Investment is made at times zero, two and four.</t>
  </si>
  <si>
    <t>The spreadsheet shows how the required investment is determined</t>
  </si>
  <si>
    <t>at each stage, based on the Venture Capital Method.</t>
  </si>
  <si>
    <t>Valuation Template 7</t>
  </si>
  <si>
    <t>Investor Valuation and Ownership Allocation</t>
  </si>
  <si>
    <t>Multi-Stage Investment - Venture Capital Method</t>
  </si>
  <si>
    <t>Investor's Required Future Value and Equity Share</t>
  </si>
  <si>
    <t>Figure 14-1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</si>
</sst>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8"/>
      <name val="Tahoma"/>
      <family val="2"/>
    </font>
    <font>
      <sz val="14"/>
      <name val="Arial"/>
      <family val="2"/>
    </font>
    <font>
      <b/>
      <sz val="10"/>
      <color indexed="23"/>
      <name val="Arial"/>
      <family val="2"/>
    </font>
    <font>
      <b/>
      <sz val="14"/>
      <color indexed="8"/>
      <name val="Arial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b/>
      <sz val="10"/>
      <color indexed="6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 tint="0.49998000264167786"/>
      <name val="Arial"/>
      <family val="2"/>
    </font>
    <font>
      <b/>
      <sz val="10"/>
      <color theme="4" tint="-0.24997000396251678"/>
      <name val="Arial"/>
      <family val="2"/>
    </font>
    <font>
      <b/>
      <sz val="16"/>
      <color theme="0"/>
      <name val="Arial"/>
      <family val="2"/>
    </font>
    <font>
      <b/>
      <sz val="10"/>
      <color theme="0"/>
      <name val="Arial"/>
      <family val="2"/>
    </font>
    <font>
      <b/>
      <sz val="14"/>
      <color theme="1"/>
      <name val="Arial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6" fontId="0" fillId="33" borderId="0" xfId="0" applyNumberFormat="1" applyFill="1" applyBorder="1" applyAlignment="1">
      <alignment/>
    </xf>
    <xf numFmtId="6" fontId="0" fillId="33" borderId="11" xfId="0" applyNumberFormat="1" applyFill="1" applyBorder="1" applyAlignment="1">
      <alignment/>
    </xf>
    <xf numFmtId="6" fontId="0" fillId="33" borderId="13" xfId="0" applyNumberFormat="1" applyFill="1" applyBorder="1" applyAlignment="1">
      <alignment/>
    </xf>
    <xf numFmtId="6" fontId="0" fillId="33" borderId="14" xfId="0" applyNumberFormat="1" applyFill="1" applyBorder="1" applyAlignment="1">
      <alignment/>
    </xf>
    <xf numFmtId="10" fontId="0" fillId="33" borderId="0" xfId="0" applyNumberFormat="1" applyFill="1" applyBorder="1" applyAlignment="1">
      <alignment/>
    </xf>
    <xf numFmtId="0" fontId="44" fillId="33" borderId="13" xfId="0" applyFont="1" applyFill="1" applyBorder="1" applyAlignment="1">
      <alignment/>
    </xf>
    <xf numFmtId="0" fontId="3" fillId="33" borderId="1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10" fontId="3" fillId="33" borderId="0" xfId="0" applyNumberFormat="1" applyFont="1" applyFill="1" applyBorder="1" applyAlignment="1">
      <alignment horizontal="center"/>
    </xf>
    <xf numFmtId="164" fontId="3" fillId="33" borderId="11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2" fillId="34" borderId="15" xfId="0" applyFont="1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3" fillId="34" borderId="16" xfId="0" applyFont="1" applyFill="1" applyBorder="1" applyAlignment="1">
      <alignment wrapText="1"/>
    </xf>
    <xf numFmtId="0" fontId="3" fillId="34" borderId="16" xfId="0" applyFont="1" applyFill="1" applyBorder="1" applyAlignment="1">
      <alignment horizontal="center" wrapText="1"/>
    </xf>
    <xf numFmtId="164" fontId="3" fillId="34" borderId="17" xfId="0" applyNumberFormat="1" applyFont="1" applyFill="1" applyBorder="1" applyAlignment="1">
      <alignment horizontal="center" wrapText="1"/>
    </xf>
    <xf numFmtId="0" fontId="45" fillId="33" borderId="12" xfId="0" applyFont="1" applyFill="1" applyBorder="1" applyAlignment="1">
      <alignment/>
    </xf>
    <xf numFmtId="10" fontId="45" fillId="33" borderId="13" xfId="0" applyNumberFormat="1" applyFont="1" applyFill="1" applyBorder="1" applyAlignment="1">
      <alignment horizontal="center"/>
    </xf>
    <xf numFmtId="164" fontId="45" fillId="33" borderId="14" xfId="0" applyNumberFormat="1" applyFont="1" applyFill="1" applyBorder="1" applyAlignment="1">
      <alignment horizontal="center"/>
    </xf>
    <xf numFmtId="0" fontId="0" fillId="35" borderId="11" xfId="0" applyFill="1" applyBorder="1" applyAlignment="1" applyProtection="1">
      <alignment/>
      <protection locked="0"/>
    </xf>
    <xf numFmtId="10" fontId="0" fillId="35" borderId="0" xfId="0" applyNumberFormat="1" applyFill="1" applyBorder="1" applyAlignment="1">
      <alignment/>
    </xf>
    <xf numFmtId="10" fontId="0" fillId="35" borderId="11" xfId="0" applyNumberFormat="1" applyFill="1" applyBorder="1" applyAlignment="1">
      <alignment/>
    </xf>
    <xf numFmtId="6" fontId="0" fillId="35" borderId="0" xfId="0" applyNumberFormat="1" applyFill="1" applyBorder="1" applyAlignment="1" applyProtection="1">
      <alignment/>
      <protection locked="0"/>
    </xf>
    <xf numFmtId="6" fontId="0" fillId="35" borderId="11" xfId="0" applyNumberFormat="1" applyFill="1" applyBorder="1" applyAlignment="1" applyProtection="1">
      <alignment/>
      <protection locked="0"/>
    </xf>
    <xf numFmtId="0" fontId="0" fillId="35" borderId="0" xfId="0" applyFill="1" applyBorder="1" applyAlignment="1" applyProtection="1">
      <alignment/>
      <protection locked="0"/>
    </xf>
    <xf numFmtId="5" fontId="0" fillId="35" borderId="13" xfId="0" applyNumberFormat="1" applyFill="1" applyBorder="1" applyAlignment="1" applyProtection="1">
      <alignment/>
      <protection locked="0"/>
    </xf>
    <xf numFmtId="6" fontId="0" fillId="35" borderId="13" xfId="0" applyNumberFormat="1" applyFill="1" applyBorder="1" applyAlignment="1" applyProtection="1">
      <alignment/>
      <protection locked="0"/>
    </xf>
    <xf numFmtId="6" fontId="0" fillId="35" borderId="14" xfId="0" applyNumberFormat="1" applyFill="1" applyBorder="1" applyAlignment="1" applyProtection="1">
      <alignment/>
      <protection locked="0"/>
    </xf>
    <xf numFmtId="0" fontId="46" fillId="36" borderId="18" xfId="0" applyFont="1" applyFill="1" applyBorder="1" applyAlignment="1">
      <alignment horizontal="center"/>
    </xf>
    <xf numFmtId="0" fontId="47" fillId="36" borderId="19" xfId="0" applyFont="1" applyFill="1" applyBorder="1" applyAlignment="1">
      <alignment horizontal="center"/>
    </xf>
    <xf numFmtId="0" fontId="47" fillId="36" borderId="20" xfId="0" applyFont="1" applyFill="1" applyBorder="1" applyAlignment="1">
      <alignment horizontal="center"/>
    </xf>
    <xf numFmtId="0" fontId="48" fillId="0" borderId="0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left" wrapText="1"/>
    </xf>
    <xf numFmtId="0" fontId="3" fillId="34" borderId="16" xfId="0" applyFont="1" applyFill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6"/>
  <sheetViews>
    <sheetView showGridLines="0" tabSelected="1" zoomScale="115" zoomScaleNormal="115" zoomScalePageLayoutView="0" workbookViewId="0" topLeftCell="A1">
      <selection activeCell="A2" sqref="A2"/>
    </sheetView>
  </sheetViews>
  <sheetFormatPr defaultColWidth="9.140625" defaultRowHeight="12.75"/>
  <cols>
    <col min="2" max="2" width="40.00390625" style="0" customWidth="1"/>
    <col min="3" max="7" width="10.7109375" style="0" customWidth="1"/>
    <col min="8" max="8" width="14.140625" style="0" customWidth="1"/>
  </cols>
  <sheetData>
    <row r="2" spans="2:8" s="21" customFormat="1" ht="21" customHeight="1" thickBot="1">
      <c r="B2" s="43" t="s">
        <v>36</v>
      </c>
      <c r="C2" s="43"/>
      <c r="D2" s="43"/>
      <c r="E2" s="43"/>
      <c r="F2" s="43"/>
      <c r="G2" s="43"/>
      <c r="H2" s="43"/>
    </row>
    <row r="3" spans="2:9" ht="21" thickBot="1">
      <c r="B3" s="40" t="s">
        <v>38</v>
      </c>
      <c r="C3" s="41"/>
      <c r="D3" s="41"/>
      <c r="E3" s="41"/>
      <c r="F3" s="41"/>
      <c r="G3" s="41"/>
      <c r="H3" s="42"/>
      <c r="I3" s="1"/>
    </row>
    <row r="4" s="20" customFormat="1" ht="13.5" thickBot="1"/>
    <row r="5" spans="2:8" ht="12.75">
      <c r="B5" s="22" t="s">
        <v>3</v>
      </c>
      <c r="C5" s="23"/>
      <c r="D5" s="23"/>
      <c r="E5" s="23"/>
      <c r="F5" s="23"/>
      <c r="G5" s="23"/>
      <c r="H5" s="24"/>
    </row>
    <row r="6" spans="2:8" ht="12.75">
      <c r="B6" s="4"/>
      <c r="C6" s="5"/>
      <c r="D6" s="5"/>
      <c r="E6" s="5"/>
      <c r="F6" s="5"/>
      <c r="G6" s="5"/>
      <c r="H6" s="6"/>
    </row>
    <row r="7" spans="2:8" ht="12.75">
      <c r="B7" s="15" t="s">
        <v>0</v>
      </c>
      <c r="C7" s="16">
        <v>0</v>
      </c>
      <c r="D7" s="16">
        <v>1</v>
      </c>
      <c r="E7" s="16">
        <v>2</v>
      </c>
      <c r="F7" s="16">
        <v>3</v>
      </c>
      <c r="G7" s="16">
        <v>4</v>
      </c>
      <c r="H7" s="17">
        <v>5</v>
      </c>
    </row>
    <row r="8" spans="2:8" ht="12.75">
      <c r="B8" s="4"/>
      <c r="C8" s="5"/>
      <c r="D8" s="5"/>
      <c r="E8" s="5"/>
      <c r="F8" s="5"/>
      <c r="G8" s="5"/>
      <c r="H8" s="6"/>
    </row>
    <row r="9" spans="2:8" ht="13.5" thickBot="1">
      <c r="B9" s="7" t="s">
        <v>1</v>
      </c>
      <c r="C9" s="8"/>
      <c r="D9" s="37">
        <v>-500000</v>
      </c>
      <c r="E9" s="37">
        <v>-200000</v>
      </c>
      <c r="F9" s="38">
        <v>400000</v>
      </c>
      <c r="G9" s="38">
        <v>1400000</v>
      </c>
      <c r="H9" s="39">
        <v>2500000</v>
      </c>
    </row>
    <row r="10" s="20" customFormat="1" ht="13.5" thickBot="1"/>
    <row r="11" spans="2:8" ht="12.75">
      <c r="B11" s="22" t="s">
        <v>4</v>
      </c>
      <c r="C11" s="23"/>
      <c r="D11" s="23"/>
      <c r="E11" s="23"/>
      <c r="F11" s="23"/>
      <c r="G11" s="23"/>
      <c r="H11" s="24"/>
    </row>
    <row r="12" spans="2:8" ht="12.75">
      <c r="B12" s="4"/>
      <c r="C12" s="5"/>
      <c r="D12" s="5"/>
      <c r="E12" s="5"/>
      <c r="F12" s="5"/>
      <c r="G12" s="5"/>
      <c r="H12" s="6"/>
    </row>
    <row r="13" spans="2:8" ht="12.75">
      <c r="B13" s="4" t="s">
        <v>5</v>
      </c>
      <c r="C13" s="34">
        <v>700000</v>
      </c>
      <c r="D13" s="34">
        <v>700000</v>
      </c>
      <c r="E13" s="34">
        <v>700000</v>
      </c>
      <c r="F13" s="34">
        <v>700000</v>
      </c>
      <c r="G13" s="34">
        <v>700000</v>
      </c>
      <c r="H13" s="35">
        <v>0</v>
      </c>
    </row>
    <row r="14" spans="2:8" ht="12.75">
      <c r="B14" s="4"/>
      <c r="C14" s="5"/>
      <c r="D14" s="5"/>
      <c r="E14" s="5"/>
      <c r="F14" s="5"/>
      <c r="G14" s="5"/>
      <c r="H14" s="6"/>
    </row>
    <row r="15" spans="2:8" ht="12.75">
      <c r="B15" s="4" t="s">
        <v>2</v>
      </c>
      <c r="C15" s="34">
        <v>1373077</v>
      </c>
      <c r="D15" s="36"/>
      <c r="E15" s="34">
        <v>1373077</v>
      </c>
      <c r="F15" s="36"/>
      <c r="G15" s="34">
        <v>700000</v>
      </c>
      <c r="H15" s="31"/>
    </row>
    <row r="16" spans="2:8" ht="12.75">
      <c r="B16" s="4"/>
      <c r="C16" s="5"/>
      <c r="D16" s="5"/>
      <c r="E16" s="5"/>
      <c r="F16" s="5"/>
      <c r="G16" s="5"/>
      <c r="H16" s="6"/>
    </row>
    <row r="17" spans="2:8" ht="12.75">
      <c r="B17" s="4" t="s">
        <v>10</v>
      </c>
      <c r="C17" s="9">
        <f>C15</f>
        <v>1373077</v>
      </c>
      <c r="D17" s="9">
        <f>C21</f>
        <v>700000.08</v>
      </c>
      <c r="E17" s="9">
        <f>E15</f>
        <v>1373077</v>
      </c>
      <c r="F17" s="9">
        <f>E21</f>
        <v>700000.08</v>
      </c>
      <c r="G17" s="9">
        <f>G15</f>
        <v>700000</v>
      </c>
      <c r="H17" s="10">
        <f>G21</f>
        <v>0</v>
      </c>
    </row>
    <row r="18" spans="2:8" ht="12.75">
      <c r="B18" s="4" t="s">
        <v>6</v>
      </c>
      <c r="C18" s="9">
        <f aca="true" t="shared" si="0" ref="C18:H18">C13</f>
        <v>700000</v>
      </c>
      <c r="D18" s="9">
        <f t="shared" si="0"/>
        <v>700000</v>
      </c>
      <c r="E18" s="9">
        <f t="shared" si="0"/>
        <v>700000</v>
      </c>
      <c r="F18" s="9">
        <f t="shared" si="0"/>
        <v>700000</v>
      </c>
      <c r="G18" s="9">
        <f t="shared" si="0"/>
        <v>700000</v>
      </c>
      <c r="H18" s="10">
        <f t="shared" si="0"/>
        <v>0</v>
      </c>
    </row>
    <row r="19" spans="2:8" ht="12.75">
      <c r="B19" s="4" t="s">
        <v>7</v>
      </c>
      <c r="C19" s="9">
        <f aca="true" t="shared" si="1" ref="C19:H19">C17-C18</f>
        <v>673077</v>
      </c>
      <c r="D19" s="9">
        <f t="shared" si="1"/>
        <v>0.07999999995809048</v>
      </c>
      <c r="E19" s="9">
        <f t="shared" si="1"/>
        <v>673077</v>
      </c>
      <c r="F19" s="9">
        <f t="shared" si="1"/>
        <v>0.07999999995809048</v>
      </c>
      <c r="G19" s="9">
        <f t="shared" si="1"/>
        <v>0</v>
      </c>
      <c r="H19" s="10">
        <f t="shared" si="1"/>
        <v>0</v>
      </c>
    </row>
    <row r="20" spans="2:8" ht="12.75">
      <c r="B20" s="4" t="s">
        <v>8</v>
      </c>
      <c r="C20" s="34">
        <f aca="true" t="shared" si="2" ref="C20:H20">C19*0.04</f>
        <v>26923.08</v>
      </c>
      <c r="D20" s="34">
        <f t="shared" si="2"/>
        <v>0.0031999999983236193</v>
      </c>
      <c r="E20" s="34">
        <f t="shared" si="2"/>
        <v>26923.08</v>
      </c>
      <c r="F20" s="34">
        <f t="shared" si="2"/>
        <v>0.0031999999983236193</v>
      </c>
      <c r="G20" s="34">
        <f t="shared" si="2"/>
        <v>0</v>
      </c>
      <c r="H20" s="35">
        <f t="shared" si="2"/>
        <v>0</v>
      </c>
    </row>
    <row r="21" spans="2:8" ht="13.5" thickBot="1">
      <c r="B21" s="7" t="s">
        <v>9</v>
      </c>
      <c r="C21" s="11">
        <f aca="true" t="shared" si="3" ref="C21:H21">C19+C20</f>
        <v>700000.08</v>
      </c>
      <c r="D21" s="11">
        <f t="shared" si="3"/>
        <v>0.0831999999564141</v>
      </c>
      <c r="E21" s="11">
        <f t="shared" si="3"/>
        <v>700000.08</v>
      </c>
      <c r="F21" s="11">
        <f t="shared" si="3"/>
        <v>0.0831999999564141</v>
      </c>
      <c r="G21" s="11">
        <f t="shared" si="3"/>
        <v>0</v>
      </c>
      <c r="H21" s="12">
        <f t="shared" si="3"/>
        <v>0</v>
      </c>
    </row>
    <row r="22" s="20" customFormat="1" ht="13.5" thickBot="1"/>
    <row r="23" spans="2:8" ht="12.75">
      <c r="B23" s="22" t="s">
        <v>37</v>
      </c>
      <c r="C23" s="23"/>
      <c r="D23" s="23"/>
      <c r="E23" s="23"/>
      <c r="F23" s="23"/>
      <c r="G23" s="23"/>
      <c r="H23" s="24"/>
    </row>
    <row r="24" spans="2:8" ht="12.75">
      <c r="B24" s="4"/>
      <c r="C24" s="5"/>
      <c r="D24" s="5"/>
      <c r="E24" s="5"/>
      <c r="F24" s="5"/>
      <c r="G24" s="5"/>
      <c r="H24" s="6"/>
    </row>
    <row r="25" spans="2:8" ht="12.75">
      <c r="B25" s="4" t="s">
        <v>11</v>
      </c>
      <c r="C25" s="32">
        <v>0.5</v>
      </c>
      <c r="D25" s="32">
        <v>0.45</v>
      </c>
      <c r="E25" s="32">
        <v>0.4</v>
      </c>
      <c r="F25" s="32">
        <v>0.35</v>
      </c>
      <c r="G25" s="32">
        <v>0.3</v>
      </c>
      <c r="H25" s="33">
        <v>0.25</v>
      </c>
    </row>
    <row r="26" spans="2:8" ht="12.75">
      <c r="B26" s="4"/>
      <c r="C26" s="5"/>
      <c r="D26" s="5"/>
      <c r="E26" s="5"/>
      <c r="F26" s="5"/>
      <c r="G26" s="5"/>
      <c r="H26" s="6"/>
    </row>
    <row r="27" spans="2:8" ht="12.75">
      <c r="B27" s="4" t="s">
        <v>12</v>
      </c>
      <c r="C27" s="5"/>
      <c r="D27" s="5"/>
      <c r="E27" s="5"/>
      <c r="F27" s="5"/>
      <c r="G27" s="5"/>
      <c r="H27" s="31">
        <v>15</v>
      </c>
    </row>
    <row r="28" spans="2:8" ht="12.75">
      <c r="B28" s="4"/>
      <c r="C28" s="5"/>
      <c r="D28" s="5"/>
      <c r="E28" s="5"/>
      <c r="F28" s="5"/>
      <c r="G28" s="5"/>
      <c r="H28" s="6"/>
    </row>
    <row r="29" spans="2:8" ht="12.75">
      <c r="B29" s="4" t="s">
        <v>13</v>
      </c>
      <c r="C29" s="5"/>
      <c r="D29" s="5"/>
      <c r="E29" s="5"/>
      <c r="F29" s="5"/>
      <c r="G29" s="5"/>
      <c r="H29" s="10">
        <f>H9*H27</f>
        <v>37500000</v>
      </c>
    </row>
    <row r="30" spans="2:8" ht="13.5" thickBot="1">
      <c r="B30" s="4"/>
      <c r="C30" s="5"/>
      <c r="D30" s="5"/>
      <c r="E30" s="5"/>
      <c r="F30" s="5"/>
      <c r="G30" s="5"/>
      <c r="H30" s="6"/>
    </row>
    <row r="31" spans="2:8" s="2" customFormat="1" ht="38.25">
      <c r="B31" s="44" t="s">
        <v>39</v>
      </c>
      <c r="C31" s="45"/>
      <c r="D31" s="25"/>
      <c r="E31" s="25"/>
      <c r="F31" s="26" t="s">
        <v>19</v>
      </c>
      <c r="G31" s="26" t="s">
        <v>20</v>
      </c>
      <c r="H31" s="27" t="s">
        <v>18</v>
      </c>
    </row>
    <row r="32" spans="2:8" ht="12.75">
      <c r="B32" s="4" t="s">
        <v>14</v>
      </c>
      <c r="C32" s="5"/>
      <c r="D32" s="5"/>
      <c r="E32" s="5"/>
      <c r="F32" s="18">
        <f>H32/H29</f>
        <v>0.024266666666666666</v>
      </c>
      <c r="G32" s="18">
        <f>H32/H29</f>
        <v>0.024266666666666666</v>
      </c>
      <c r="H32" s="19">
        <f>G15*(1+G25)</f>
        <v>910000</v>
      </c>
    </row>
    <row r="33" spans="2:8" ht="12.75">
      <c r="B33" s="4" t="s">
        <v>15</v>
      </c>
      <c r="C33" s="5"/>
      <c r="D33" s="5"/>
      <c r="E33" s="5"/>
      <c r="F33" s="18">
        <f>H33/(H29-H32)</f>
        <v>0.10297139349549055</v>
      </c>
      <c r="G33" s="18">
        <f>H33/H29</f>
        <v>0.10047262101333332</v>
      </c>
      <c r="H33" s="19">
        <f>E15*(1+E25)^3</f>
        <v>3767723.2879999992</v>
      </c>
    </row>
    <row r="34" spans="2:8" ht="12.75">
      <c r="B34" s="4" t="s">
        <v>16</v>
      </c>
      <c r="C34" s="5"/>
      <c r="D34" s="5"/>
      <c r="E34" s="5"/>
      <c r="F34" s="18">
        <f>H34/(H29-H32-H33)</f>
        <v>0.3176745952220281</v>
      </c>
      <c r="G34" s="18">
        <f>H34/H29</f>
        <v>0.2780480925</v>
      </c>
      <c r="H34" s="19">
        <f>C15*(1+C25)^5</f>
        <v>10426803.46875</v>
      </c>
    </row>
    <row r="35" spans="2:8" ht="12.75">
      <c r="B35" s="4"/>
      <c r="C35" s="5"/>
      <c r="D35" s="5"/>
      <c r="E35" s="5"/>
      <c r="F35" s="5"/>
      <c r="G35" s="13"/>
      <c r="H35" s="6"/>
    </row>
    <row r="36" spans="2:8" ht="13.5" thickBot="1">
      <c r="B36" s="28" t="s">
        <v>17</v>
      </c>
      <c r="C36" s="14"/>
      <c r="D36" s="14"/>
      <c r="E36" s="14"/>
      <c r="F36" s="14"/>
      <c r="G36" s="29">
        <f>H36/H29</f>
        <v>0.40278738018</v>
      </c>
      <c r="H36" s="30">
        <f>H32+H33+H34</f>
        <v>15104526.756749999</v>
      </c>
    </row>
  </sheetData>
  <sheetProtection sheet="1" objects="1" scenarios="1"/>
  <mergeCells count="3">
    <mergeCell ref="B3:H3"/>
    <mergeCell ref="B2:H2"/>
    <mergeCell ref="B31:C31"/>
  </mergeCells>
  <printOptions/>
  <pageMargins left="0.75" right="0.75" top="1" bottom="1" header="0.5" footer="0.5"/>
  <pageSetup fitToHeight="1" fitToWidth="1" horizontalDpi="300" verticalDpi="300" orientation="landscape" scale="96" r:id="rId3"/>
  <headerFooter alignWithMargins="0">
    <oddHeader>&amp;C&amp;A</oddHeader>
  </headerFooter>
  <ignoredErrors>
    <ignoredError sqref="C18:H20 C17 G17:H17" unlockedFormula="1"/>
    <ignoredError sqref="D17:F17" formula="1" unlocked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8"/>
  <sheetViews>
    <sheetView zoomScalePageLayoutView="0" workbookViewId="0" topLeftCell="A1">
      <selection activeCell="F31" sqref="F31"/>
    </sheetView>
  </sheetViews>
  <sheetFormatPr defaultColWidth="9.140625" defaultRowHeight="12.75"/>
  <cols>
    <col min="1" max="1" width="3.8515625" style="0" customWidth="1"/>
    <col min="2" max="2" width="4.00390625" style="0" customWidth="1"/>
  </cols>
  <sheetData>
    <row r="1" spans="1:2" ht="12.75">
      <c r="A1" s="3" t="s">
        <v>40</v>
      </c>
      <c r="B1" s="3"/>
    </row>
    <row r="3" ht="12.75">
      <c r="B3" s="3" t="s">
        <v>30</v>
      </c>
    </row>
    <row r="4" ht="12.75">
      <c r="C4" t="s">
        <v>31</v>
      </c>
    </row>
    <row r="5" ht="12.75">
      <c r="C5" t="s">
        <v>32</v>
      </c>
    </row>
    <row r="6" ht="12.75">
      <c r="C6" t="s">
        <v>34</v>
      </c>
    </row>
    <row r="7" ht="12.75">
      <c r="C7" t="s">
        <v>35</v>
      </c>
    </row>
    <row r="9" ht="12.75">
      <c r="B9" s="3" t="s">
        <v>21</v>
      </c>
    </row>
    <row r="10" ht="12.75">
      <c r="C10" t="s">
        <v>22</v>
      </c>
    </row>
    <row r="11" ht="12.75">
      <c r="C11" t="s">
        <v>23</v>
      </c>
    </row>
    <row r="12" ht="12.75">
      <c r="C12" t="s">
        <v>24</v>
      </c>
    </row>
    <row r="13" ht="12.75">
      <c r="C13" t="s">
        <v>25</v>
      </c>
    </row>
    <row r="14" ht="12.75">
      <c r="C14" t="s">
        <v>26</v>
      </c>
    </row>
    <row r="15" ht="12.75">
      <c r="C15" t="s">
        <v>27</v>
      </c>
    </row>
    <row r="16" ht="12.75">
      <c r="C16" t="s">
        <v>28</v>
      </c>
    </row>
    <row r="17" ht="12.75">
      <c r="C17" t="s">
        <v>29</v>
      </c>
    </row>
    <row r="18" ht="12.75">
      <c r="C18" t="s">
        <v>33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r:id="rId1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852 Peninsula Clare., 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Kelly Smith</dc:creator>
  <cp:keywords/>
  <dc:description/>
  <cp:lastModifiedBy>Rick Smith</cp:lastModifiedBy>
  <cp:lastPrinted>1999-12-09T04:50:33Z</cp:lastPrinted>
  <dcterms:created xsi:type="dcterms:W3CDTF">1998-10-15T21:58:07Z</dcterms:created>
  <dcterms:modified xsi:type="dcterms:W3CDTF">2011-01-14T22:41:54Z</dcterms:modified>
  <cp:category/>
  <cp:version/>
  <cp:contentType/>
  <cp:contentStatus/>
</cp:coreProperties>
</file>